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1"/>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<sst xmlns="http://schemas.openxmlformats.org/spreadsheetml/2006/main" count="2903" uniqueCount="531">
  <si>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</si>
  <si>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</si>
  <si>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</si>
  <si>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</si>
  <si>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</si>
  <si>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</si>
  <si>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</si>
  <si>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</si>
  <si>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</si>
  <si>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</si>
  <si>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</si>
  <si>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</si>
  <si>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</si>
  <si>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</si>
  <si>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</si>
  <si>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</si>
  <si>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</si>
  <si>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</si>
  <si>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</si>
  <si>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</si>
  <si>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</si>
  <si>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</si>
  <si>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</si>
  <si>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</si>
  <si>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</si>
  <si>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</si>
  <si>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</si>
  <si>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</si>
  <si>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</si>
  <si>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</si>
  <si>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</si>
  <si>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</si>
  <si>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</si>
  <si>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</si>
  <si>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</si>
  <si>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</si>
  <si>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</si>
  <si>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</si>
  <si>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</si>
  <si>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</si>
  <si>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</si>
  <si>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</si>
  <si>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</si>
  <si>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</si>
  <si>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</si>
  <si>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</si>
  <si>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</si>
  <si>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</si>
  <si>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</si>
  <si>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</si>
  <si>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</si>
  <si>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</si>
  <si>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</si>
  <si>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</si>
  <si>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</si>
  <si>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</si>
  <si>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</si>
  <si>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</si>
  <si>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</si>
  <si>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</si>
  <si>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</si>
  <si>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</si>
  <si>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</si>
  <si>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</si>
  <si>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</si>
  <si>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</si>
  <si>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</si>
  <si>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</si>
  <si>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</si>
  <si>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</si>
  <si>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</si>
  <si>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</si>
  <si>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</si>
  <si>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</si>
  <si>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</si>
  <si>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</si>
  <si>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</si>
  <si>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</si>
  <si>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</si>
  <si>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</si>
  <si>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</si>
  <si>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</si>
  <si>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</si>
  <si>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</si>
  <si>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</si>
  <si>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</si>
  <si>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</si>
  <si>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</si>
  <si>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</si>
  <si>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</si>
  <si>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</si>
  <si>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</si>
  <si>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</si>
  <si>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</si>
  <si>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</si>
  <si>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</si>
  <si>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</si>
  <si>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</si>
  <si>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</si>
  <si>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</si>
  <si>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</si>
  <si>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</si>
  <si>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</si>
  <si>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</si>
  <si>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</si>
  <si>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</si>
  <si>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</si>
  <si>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</si>
  <si>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</si>
  <si>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</si>
  <si>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</si>
  <si>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</si>
  <si>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</si>
  <si>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</si>
  <si>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</si>
  <si>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</si>
  <si>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</si>
  <si>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</si>
  <si>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</si>
  <si>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</si>
  <si>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</si>
  <si>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</si>
  <si>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</si>
  <si>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</si>
  <si>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</si>
  <si>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</si>
  <si>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</si>
  <si>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</si>
  <si>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</si>
  <si>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</si>
  <si>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</si>
  <si>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</si>
  <si>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</si>
  <si>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</si>
  <si>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</si>
  <si>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</si>
  <si>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</si>
  <si>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</si>
  <si>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</si>
  <si>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</si>
  <si>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</si>
  <si>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</si>
  <si>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</si>
  <si>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</si>
  <si>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</si>
  <si>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</si>
  <si>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</si>
  <si>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</si>
  <si>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</si>
  <si>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</si>
  <si>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</si>
  <si>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</si>
  <si>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</si>
  <si>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</si>
  <si>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</si>
  <si>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</si>
  <si>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</si>
  <si>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</si>
  <si>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</si>
  <si>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</si>
  <si>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</si>
  <si>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</si>
  <si>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</si>
  <si>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</si>
  <si>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</si>
  <si>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</si>
  <si>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</si>
  <si>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</si>
  <si>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</si>
  <si>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</si>
  <si>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</si>
  <si>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</si>
  <si>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</si>
  <si>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</si>
  <si>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</si>
  <si>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</si>
  <si>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</si>
  <si>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</si>
  <si>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</si>
  <si>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</si>
  <si>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</si>
  <si>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</si>
  <si>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</si>
  <si>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</si>
  <si>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</si>
  <si>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</si>
  <si>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</si>
  <si>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</si>
  <si>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</si>
  <si>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</si>
  <si>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</si>
  <si>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</si>
  <si>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</si>
  <si>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</si>
  <si>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</si>
  <si>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</si>
  <si>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</si>
  <si>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</si>
  <si>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</si>
  <si>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</si>
  <si>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</si>
  <si>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</si>
  <si>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</si>
  <si>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</si>
  <si>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</si>
  <si>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</si>
  <si>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</si>
  <si>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</si>
  <si>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</si>
  <si>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</si>
  <si>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</si>
  <si>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</si>
  <si>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</si>
  <si>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</si>
  <si>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</si>
  <si>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</si>
  <si>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</si>
  <si>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</si>
  <si>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</si>
  <si>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</si>
  <si>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</si>
  <si>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</si>
  <si>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</si>
  <si>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</si>
  <si>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</si>
  <si>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</si>
  <si>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</si>
  <si>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</si>
  <si>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</si>
  <si>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</si>
  <si>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</si>
  <si>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</si>
  <si>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</si>
  <si>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</si>
  <si>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</si>
  <si>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</si>
  <si>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</si>
  <si>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</si>
  <si>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</si>
  <si>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</si>
  <si>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</si>
  <si>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</si>
  <si>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</si>
  <si>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</si>
  <si>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</si>
  <si>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</si>
  <si>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</si>
  <si>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</si>
  <si>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</si>
  <si>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</si>
  <si>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</si>
  <si>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</si>
  <si>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</si>
  <si>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</si>
  <si>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</si>
  <si>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</si>
  <si>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</si>
  <si>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</si>
  <si>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</si>
  <si>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</si>
  <si>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</si>
  <si>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</si>
  <si>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</si>
  <si>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</si>
  <si>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</si>
  <si>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</si>
  <si>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</si>
  <si>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</si>
  <si>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</si>
  <si>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</si>
  <si>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</si>
  <si>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</si>
  <si>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</si>
  <si>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</si>
  <si>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</si>
  <si>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</si>
  <si>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</si>
  <si>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</si>
  <si>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</si>
  <si>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</si>
  <si>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</si>
  <si>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</si>
  <si>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</si>
  <si>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</si>
  <si>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</si>
  <si>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</si>
  <si>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</si>
  <si>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</si>
  <si>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</si>
  <si>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</si>
  <si>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</si>
  <si>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</si>
  <si>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</si>
  <si>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</si>
  <si>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</si>
  <si>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</si>
  <si>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</si>
  <si>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</si>
  <si>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</si>
  <si>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</si>
  <si>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</si>
  <si>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</si>
  <si>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</si>
  <si>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</si>
  <si>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</si>
  <si>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</si>
  <si>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</si>
  <si>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</si>
  <si>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</si>
  <si>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</si>
  <si>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</si>
  <si>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</si>
  <si>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</si>
  <si>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</si>
  <si>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</si>
  <si>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</si>
  <si>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</si>
  <si>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</si>
  <si>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</si>
  <si>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</si>
  <si>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</si>
  <si>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</si>
  <si>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</si>
  <si>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</si>
  <si>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</si>
  <si>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</si>
  <si>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</si>
  <si>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</si>
  <si>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</si>
  <si>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</si>
  <si>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</si>
  <si>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</si>
  <si>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</si>
  <si>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</si>
  <si>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</si>
  <si>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</si>
  <si>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</si>
  <si>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</si>
  <si>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</si>
  <si>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</si>
  <si>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</si>
  <si>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</si>
  <si>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</si>
  <si>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</si>
  <si>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</si>
  <si>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</si>
  <si>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</si>
  <si>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</si>
  <si>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</si>
  <si>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</si>
  <si>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</si>
  <si>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</si>
  <si>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</si>
  <si>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</si>
  <si>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</si>
  <si>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</si>
  <si>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</si>
  <si>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</si>
  <si>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</si>
  <si>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</si>
  <si>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</si>
  <si>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</si>
  <si>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</si>
  <si>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</si>
  <si>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</si>
  <si>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</si>
  <si>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</si>
  <si>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</si>
  <si>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</si>
  <si>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</si>
  <si>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</si>
  <si>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</si>
  <si>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</si>
  <si>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</si>
  <si>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</si>
  <si>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</si>
  <si>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</si>
  <si>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</si>
  <si>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</si>
  <si>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</si>
  <si>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</si>
  <si>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</si>
  <si>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</si>
  <si>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</si>
  <si>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</si>
  <si>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</si>
  <si>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</si>
  <si>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</si>
  <si>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</si>
  <si>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</si>
  <si>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</si>
  <si>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</si>
  <si>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</si>
  <si>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</si>
  <si>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</si>
  <si>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</si>
  <si>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</si>
  <si>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</si>
  <si>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</si>
  <si>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</si>
  <si>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</si>
  <si>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</si>
  <si>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</si>
  <si>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</si>
  <si>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</si>
  <si>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</si>
  <si>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</si>
  <si>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</si>
  <si>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</si>
  <si>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</si>
  <si>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</si>
  <si>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</si>
  <si>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</si>
  <si>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</si>
  <si>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</si>
  <si>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</si>
  <si>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</si>
  <si>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</si>
  <si>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</si>
  <si>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</si>
  <si>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</si>
  <si>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</si>
  <si>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</si>
  <si>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</si>
  <si>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</si>
  <si>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</si>
  <si>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</si>
  <si>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</si>
  <si>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</si>
  <si>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</si>
  <si>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</si>
  <si>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</si>
  <si>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</si>
  <si>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</si>
  <si>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</si>
  <si>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</si>
  <si>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</si>
  <si>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</si>
  <si>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</si>
  <si>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</si>
  <si>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</si>
  <si>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</si>
  <si>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</si>
  <si>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</si>
  <si>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</si>
  <si>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</si>
  <si>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</si>
  <si>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</si>
  <si>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</si>
  <si>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</si>
  <si>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</si>
  <si>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</si>
  <si>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</si>
  <si>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</si>
  <si>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</si>
  <si>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</si>
  <si>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</si>
  <si>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</si>
  <si>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</si>
  <si>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</si>
  <si>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</si>
  <si>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</si>
  <si>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</si>
  <si>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</si>
  <si>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</si>
  <si>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</si>
  <si>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</si>
  <si>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</si>
  <si>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</si>
  <si>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</si>
  <si>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</si>
  <si>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</si>
  <si>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</si>
  <si>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</si>
  <si>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</si>
  <si>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</si>
  <si>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</si>
  <si>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</si>
  <si>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</si>
  <si>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</si>
  <si>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</si>
  <si>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</si>
  <si>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</si>
  <si>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</si>
  <si>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</si>
  <si>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</si>
  <si>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</si>
  <si>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</si>
  <si>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</si>
  <si>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</si>
  <si>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</si>
  <si>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</si>
  <si>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</si>
  <si>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</si>
  <si>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</si>
  <si>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</si>
  <si>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</si>
  <si>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</si>
  <si>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</si>
  <si>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</si>
  <si>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</si>
  <si>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</si>
  <si>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</si>
  <si>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</si>
  <si>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</si>
  <si>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</si>
  <si>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</si>
  <si>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</si>
  <si>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</si>
  <si>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</si>
  <si>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</si>
  <si>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</si>
  <si>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</si>
  <si>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</si>
  <si>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</si>
  <si>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</si>
  <si>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</si>
  <si>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</si>
  <si>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</si>
  <si>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</si>
  <si>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</si>
  <si>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</si>
  <si>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</si>
  <si>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Руководитель  МКУ "Управление образования"</t>
  </si>
  <si>
    <t>__________________                                                            Е.К. Бурбукина │</t>
  </si>
  <si>
    <t>Пени</t>
  </si>
  <si>
    <t>Ремонт окон</t>
  </si>
  <si>
    <t xml:space="preserve"> "8" июля  2021 г</t>
  </si>
  <si>
    <t xml:space="preserve">от "8" июля 2021г. &lt;2&gt; </t>
  </si>
  <si>
    <t>"08" июля 2021 г.</t>
  </si>
  <si>
    <t xml:space="preserve">"08" июля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</si>
</sst>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G10" sqref="G10"/>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528</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44385</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tabSelected="1" view="pageBreakPreview" zoomScale="75" zoomScaleSheetLayoutView="75" zoomScalePageLayoutView="0" workbookViewId="0" topLeftCell="A49">
      <selection activeCell="E83" sqref="E83"/>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33791729.14</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31425106.42</v>
      </c>
      <c r="F14" s="20">
        <f>F15</f>
        <v>30495183.6</v>
      </c>
      <c r="G14" s="20">
        <f>G15</f>
        <v>30495183.6</v>
      </c>
      <c r="H14" s="7"/>
    </row>
    <row r="15" spans="1:8" ht="15.75">
      <c r="A15" s="14" t="s">
        <v>23</v>
      </c>
      <c r="B15" s="188">
        <v>1210</v>
      </c>
      <c r="C15" s="188">
        <v>130</v>
      </c>
      <c r="D15" s="188">
        <v>131</v>
      </c>
      <c r="E15" s="190">
        <f>31544106.42-119000</f>
        <v>31425106.42</v>
      </c>
      <c r="F15" s="190">
        <v>30495183.6</v>
      </c>
      <c r="G15" s="190">
        <v>30495183.6</v>
      </c>
      <c r="H15" s="181"/>
    </row>
    <row r="16" spans="1:8" ht="31.5">
      <c r="A16" s="14" t="s">
        <v>27</v>
      </c>
      <c r="B16" s="188"/>
      <c r="C16" s="188"/>
      <c r="D16" s="188"/>
      <c r="E16" s="191"/>
      <c r="F16" s="191"/>
      <c r="G16" s="191"/>
      <c r="H16" s="181"/>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8">
        <v>1410</v>
      </c>
      <c r="C23" s="188">
        <v>150</v>
      </c>
      <c r="D23" s="188">
        <v>152</v>
      </c>
      <c r="E23" s="187">
        <f>307599.06+948900+9606</f>
        <v>1266105.06</v>
      </c>
      <c r="F23" s="187">
        <v>307599.06</v>
      </c>
      <c r="G23" s="187">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33791729.13999999</v>
      </c>
      <c r="F36" s="20">
        <f>F37+F51+F59+F64+F70+F72</f>
        <v>31902782.659999996</v>
      </c>
      <c r="G36" s="20">
        <f>G37+G51+G59+G64+G70+G72</f>
        <v>31902782.659999996</v>
      </c>
      <c r="H36" s="7"/>
      <c r="J36" s="99">
        <f>E9-E36</f>
        <v>0</v>
      </c>
      <c r="K36" s="99">
        <f>F9-F36</f>
        <v>0</v>
      </c>
      <c r="L36" s="99">
        <f>G9-G36</f>
        <v>0</v>
      </c>
    </row>
    <row r="37" spans="1:8" ht="15.75">
      <c r="A37" s="9" t="s">
        <v>23</v>
      </c>
      <c r="B37" s="188">
        <v>2100</v>
      </c>
      <c r="C37" s="188" t="s">
        <v>20</v>
      </c>
      <c r="D37" s="188"/>
      <c r="E37" s="187">
        <f>E39+E40+E41+E42+E44</f>
        <v>25603724.289999995</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f>4815886.79+5447232.73+8380611.49+237093.82+126000+78237.96+160464.83+313799.22-113978.7</f>
        <v>19445348.139999997</v>
      </c>
      <c r="F39" s="20">
        <f>4815886.79+5447232.73+8380611.49</f>
        <v>18643731.009999998</v>
      </c>
      <c r="G39" s="20">
        <f>4815886.79+5447232.73+8380611.49</f>
        <v>18643731.009999998</v>
      </c>
      <c r="H39" s="181" t="s">
        <v>20</v>
      </c>
    </row>
    <row r="40" spans="1:8" ht="15.75">
      <c r="A40" s="10" t="s">
        <v>42</v>
      </c>
      <c r="B40" s="188"/>
      <c r="C40" s="188"/>
      <c r="D40" s="16">
        <v>260</v>
      </c>
      <c r="E40" s="20">
        <v>104325</v>
      </c>
      <c r="F40" s="20">
        <f>50000+44000+10000</f>
        <v>104000</v>
      </c>
      <c r="G40" s="20">
        <f>50000+44000+10000</f>
        <v>104000</v>
      </c>
      <c r="H40" s="181"/>
    </row>
    <row r="41" spans="1:8" ht="15.75">
      <c r="A41" s="182" t="s">
        <v>43</v>
      </c>
      <c r="B41" s="184">
        <v>2120</v>
      </c>
      <c r="C41" s="184">
        <v>112</v>
      </c>
      <c r="D41" s="16">
        <v>260</v>
      </c>
      <c r="E41" s="20">
        <v>1106</v>
      </c>
      <c r="F41" s="20">
        <f>1106+325</f>
        <v>1431</v>
      </c>
      <c r="G41" s="20">
        <f>1106+325</f>
        <v>1431</v>
      </c>
      <c r="H41" s="6"/>
    </row>
    <row r="42" spans="1:8" ht="15.75">
      <c r="A42" s="183"/>
      <c r="B42" s="185"/>
      <c r="C42" s="185"/>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f>
        <v>5872495.149999999</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6344.74</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v>6252.99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8181660.109999999</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v>958506</v>
      </c>
      <c r="F75" s="20"/>
      <c r="G75" s="20"/>
      <c r="H75" s="7"/>
    </row>
    <row r="76" spans="1:8" ht="15.75">
      <c r="A76" s="7" t="s">
        <v>70</v>
      </c>
      <c r="B76" s="16">
        <v>2640</v>
      </c>
      <c r="C76" s="184">
        <v>244</v>
      </c>
      <c r="D76" s="16"/>
      <c r="E76" s="20">
        <f>E78+E79+E80+E81+E82+E83+E84+E85+E86+E87+E88</f>
        <v>4159569.079999999</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f>
        <v>359886.50999999995</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140000+5600+12000+948900+9606-958506</f>
        <v>157600</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68370+61875+40135+33896.37+9325+3338</f>
        <v>216939.37</v>
      </c>
      <c r="F85" s="20">
        <f>68370+61875+40135</f>
        <v>170380</v>
      </c>
      <c r="G85" s="20">
        <f>68370+61875+40135</f>
        <v>170380</v>
      </c>
      <c r="H85" s="7"/>
    </row>
    <row r="86" spans="1:8" ht="18" customHeight="1">
      <c r="A86" s="7" t="s">
        <v>87</v>
      </c>
      <c r="B86" s="16" t="s">
        <v>88</v>
      </c>
      <c r="C86" s="186"/>
      <c r="D86" s="16">
        <v>310</v>
      </c>
      <c r="E86" s="20">
        <f>75000+425.91-9325</f>
        <v>66100.91</v>
      </c>
      <c r="F86" s="20">
        <v>75000</v>
      </c>
      <c r="G86" s="20">
        <v>75000</v>
      </c>
      <c r="H86" s="7"/>
    </row>
    <row r="87" spans="1:10" ht="16.5" customHeight="1">
      <c r="A87" s="192" t="s">
        <v>89</v>
      </c>
      <c r="B87" s="184" t="s">
        <v>90</v>
      </c>
      <c r="C87" s="186"/>
      <c r="D87" s="16">
        <v>340</v>
      </c>
      <c r="E87" s="20">
        <f>2058574.92+75994.57+37557.8+127149.06+1100000-33896.37+541.58-6252.99-3338-119000</f>
        <v>3237330.5699999994</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E38" sqref="E38:E39"/>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8181660.109999999</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8181660.109999999</v>
      </c>
      <c r="G18" s="100">
        <f>G19+G24+G35+G37</f>
        <v>10658462.76</v>
      </c>
      <c r="H18" s="100">
        <f>H19+H24+H35+H37</f>
        <v>10658462.76</v>
      </c>
      <c r="I18" s="100">
        <f>I19+I24+I35+I37</f>
        <v>0</v>
      </c>
    </row>
    <row r="19" spans="1:9" ht="15.75">
      <c r="A19" s="201" t="s">
        <v>327</v>
      </c>
      <c r="B19" s="33" t="s">
        <v>23</v>
      </c>
      <c r="C19" s="188">
        <v>26410</v>
      </c>
      <c r="D19" s="181" t="s">
        <v>20</v>
      </c>
      <c r="E19" s="189"/>
      <c r="F19" s="198">
        <f>F21+F23</f>
        <v>6954085.14</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6115614.83+5217.3+958506-6252.99-119000</f>
        <v>6954085.14</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13" t="s">
        <v>133</v>
      </c>
      <c r="B38" s="38" t="s">
        <v>23</v>
      </c>
      <c r="C38" s="188">
        <v>26451</v>
      </c>
      <c r="D38" s="181" t="s">
        <v>20</v>
      </c>
      <c r="E38" s="189"/>
      <c r="F38" s="198">
        <f>1100000+425.91</f>
        <v>1100425.91</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8181660.109999999</v>
      </c>
      <c r="G42" s="101">
        <f>G43</f>
        <v>10658462.76</v>
      </c>
      <c r="H42" s="101">
        <f>H43</f>
        <v>10658462.76</v>
      </c>
      <c r="I42" s="101">
        <f>I43</f>
        <v>0</v>
      </c>
    </row>
    <row r="43" spans="1:9" ht="15.75">
      <c r="A43" s="210"/>
      <c r="B43" s="44" t="s">
        <v>137</v>
      </c>
      <c r="C43" s="16">
        <v>26510</v>
      </c>
      <c r="D43" s="7"/>
      <c r="E43" s="7"/>
      <c r="F43" s="100">
        <f>F18</f>
        <v>8181660.109999999</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529</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523</v>
      </c>
      <c r="B58" s="179"/>
      <c r="C58" s="179"/>
      <c r="D58" s="179"/>
      <c r="E58" s="179"/>
    </row>
    <row r="59" spans="1:5" ht="15.75">
      <c r="A59" s="208" t="s">
        <v>141</v>
      </c>
      <c r="B59" s="208"/>
      <c r="C59" s="208"/>
      <c r="D59" s="208"/>
      <c r="E59" s="208"/>
    </row>
    <row r="60" spans="1:5" ht="15.75">
      <c r="A60" s="179" t="s">
        <v>524</v>
      </c>
      <c r="B60" s="179"/>
      <c r="C60" s="179"/>
      <c r="D60" s="179"/>
      <c r="E60" s="179"/>
    </row>
    <row r="61" spans="1:5" ht="15.75">
      <c r="A61" s="209" t="s">
        <v>488</v>
      </c>
      <c r="B61" s="209"/>
      <c r="C61" s="209"/>
      <c r="D61" s="209"/>
      <c r="E61" s="209"/>
    </row>
    <row r="62" spans="1:5" ht="15.75">
      <c r="A62" s="207" t="s">
        <v>530</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81">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f>30967931.76+101865.83+5217.3+208925.21+260166.32-119000</f>
        <v>31425106.42</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31425106.42</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1100000</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f>91.75+425.91</f>
        <v>517.6600000000001</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1100517.66</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1266105.06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0</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f>307599.06+958506</f>
        <v>1266105.06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16">
      <selection activeCell="DY114" sqref="DY114:EH114"/>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19549673.139999997</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19549673.139999997</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30310.091999999997</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10891.17+241.47-350.78</f>
        <v>10781.859999999999</v>
      </c>
      <c r="BZ26" s="322"/>
      <c r="CA26" s="322"/>
      <c r="CB26" s="322"/>
      <c r="CC26" s="322"/>
      <c r="CD26" s="322"/>
      <c r="CE26" s="322"/>
      <c r="CF26" s="322"/>
      <c r="CG26" s="322"/>
      <c r="CH26" s="322"/>
      <c r="CI26" s="322"/>
      <c r="CJ26" s="322"/>
      <c r="CK26" s="343">
        <v>50</v>
      </c>
      <c r="CL26" s="343"/>
      <c r="CM26" s="343"/>
      <c r="CN26" s="343"/>
      <c r="CO26" s="343"/>
      <c r="CP26" s="343"/>
      <c r="CQ26" s="344">
        <f>(BA26+BM26+BY26)*CK26/100</f>
        <v>8419.47</v>
      </c>
      <c r="CR26" s="344"/>
      <c r="CS26" s="344"/>
      <c r="CT26" s="344"/>
      <c r="CU26" s="344"/>
      <c r="CV26" s="344"/>
      <c r="CW26" s="344"/>
      <c r="CX26" s="344"/>
      <c r="CY26" s="344"/>
      <c r="CZ26" s="344"/>
      <c r="DA26" s="344"/>
      <c r="DB26" s="344"/>
      <c r="DC26" s="343">
        <v>30</v>
      </c>
      <c r="DD26" s="343"/>
      <c r="DE26" s="343"/>
      <c r="DF26" s="343"/>
      <c r="DG26" s="343"/>
      <c r="DH26" s="343"/>
      <c r="DI26" s="344">
        <f>(BA26+BM26+BY26)*DC26/100</f>
        <v>5051.682</v>
      </c>
      <c r="DJ26" s="344"/>
      <c r="DK26" s="344"/>
      <c r="DL26" s="344"/>
      <c r="DM26" s="344"/>
      <c r="DN26" s="344"/>
      <c r="DO26" s="344"/>
      <c r="DP26" s="344"/>
      <c r="DQ26" s="344"/>
      <c r="DR26" s="344"/>
      <c r="DS26" s="344"/>
      <c r="DT26" s="344"/>
      <c r="DU26" s="322">
        <f>AC26*AM26*12-1.07+0.8+1.68-0.98</f>
        <v>5455816.989999998</v>
      </c>
      <c r="DV26" s="322"/>
      <c r="DW26" s="322"/>
      <c r="DX26" s="322"/>
      <c r="DY26" s="322"/>
      <c r="DZ26" s="322"/>
      <c r="EA26" s="322"/>
      <c r="EB26" s="322"/>
      <c r="EC26" s="322"/>
      <c r="ED26" s="322"/>
      <c r="EE26" s="322"/>
      <c r="EF26" s="322"/>
      <c r="EG26" s="322"/>
      <c r="EH26" s="322"/>
      <c r="EI26" s="23">
        <f>5411491.99+44325</f>
        <v>5455816.99</v>
      </c>
      <c r="EJ26" s="102">
        <f>DU26-EI26</f>
        <v>0</v>
      </c>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31321.872000000003</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4528.65+244.88+309.15+604.56</f>
        <v>5687.24</v>
      </c>
      <c r="BZ27" s="322"/>
      <c r="CA27" s="322"/>
      <c r="CB27" s="322"/>
      <c r="CC27" s="322"/>
      <c r="CD27" s="322"/>
      <c r="CE27" s="322"/>
      <c r="CF27" s="322"/>
      <c r="CG27" s="322"/>
      <c r="CH27" s="322"/>
      <c r="CI27" s="322"/>
      <c r="CJ27" s="322"/>
      <c r="CK27" s="343">
        <v>50</v>
      </c>
      <c r="CL27" s="343"/>
      <c r="CM27" s="343"/>
      <c r="CN27" s="343"/>
      <c r="CO27" s="343"/>
      <c r="CP27" s="343"/>
      <c r="CQ27" s="344">
        <f>(BA27+BM27+BY27)*CK27/100</f>
        <v>8700.52</v>
      </c>
      <c r="CR27" s="344"/>
      <c r="CS27" s="344"/>
      <c r="CT27" s="344"/>
      <c r="CU27" s="344"/>
      <c r="CV27" s="344"/>
      <c r="CW27" s="344"/>
      <c r="CX27" s="344"/>
      <c r="CY27" s="344"/>
      <c r="CZ27" s="344"/>
      <c r="DA27" s="344"/>
      <c r="DB27" s="344"/>
      <c r="DC27" s="343">
        <v>30</v>
      </c>
      <c r="DD27" s="343"/>
      <c r="DE27" s="343"/>
      <c r="DF27" s="343"/>
      <c r="DG27" s="343"/>
      <c r="DH27" s="343"/>
      <c r="DI27" s="344">
        <f>(BA27+BM27+BY27)*DC27/100</f>
        <v>5220.312</v>
      </c>
      <c r="DJ27" s="344"/>
      <c r="DK27" s="344"/>
      <c r="DL27" s="344"/>
      <c r="DM27" s="344"/>
      <c r="DN27" s="344"/>
      <c r="DO27" s="344"/>
      <c r="DP27" s="344"/>
      <c r="DQ27" s="344"/>
      <c r="DR27" s="344"/>
      <c r="DS27" s="344"/>
      <c r="DT27" s="344"/>
      <c r="DU27" s="322">
        <f>AC27*AM27*12+0.2+0.1+1.53-1106.01+1.14+3.57</f>
        <v>9030875.53992</v>
      </c>
      <c r="DV27" s="322"/>
      <c r="DW27" s="322"/>
      <c r="DX27" s="322"/>
      <c r="DY27" s="322"/>
      <c r="DZ27" s="322"/>
      <c r="EA27" s="322"/>
      <c r="EB27" s="322"/>
      <c r="EC27" s="322"/>
      <c r="ED27" s="322"/>
      <c r="EE27" s="322"/>
      <c r="EF27" s="322"/>
      <c r="EG27" s="322"/>
      <c r="EH27" s="322"/>
      <c r="EI27" s="23">
        <f>8980875.54+50000</f>
        <v>9030875.54</v>
      </c>
      <c r="EJ27" s="102">
        <f>DU27-EI27</f>
        <v>-7.999874651432037E-05</v>
      </c>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f>AC28*AM28*12+2.22-1.04+3.36</f>
        <v>5062980.614799999</v>
      </c>
      <c r="DV28" s="322"/>
      <c r="DW28" s="322"/>
      <c r="DX28" s="322"/>
      <c r="DY28" s="322"/>
      <c r="DZ28" s="322"/>
      <c r="EA28" s="322"/>
      <c r="EB28" s="322"/>
      <c r="EC28" s="322"/>
      <c r="ED28" s="322"/>
      <c r="EE28" s="322"/>
      <c r="EF28" s="322"/>
      <c r="EG28" s="322"/>
      <c r="EH28" s="322"/>
      <c r="EI28" s="102">
        <f>5052980.61+10000</f>
        <v>5062980.61</v>
      </c>
      <c r="EJ28" s="102">
        <f>DU28-EI28</f>
        <v>0.004799998365342617</v>
      </c>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84549.654</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14860.16</v>
      </c>
      <c r="BZ29" s="322"/>
      <c r="CA29" s="322"/>
      <c r="CB29" s="322"/>
      <c r="CC29" s="322"/>
      <c r="CD29" s="322"/>
      <c r="CE29" s="322"/>
      <c r="CF29" s="322"/>
      <c r="CG29" s="322"/>
      <c r="CH29" s="322"/>
      <c r="CI29" s="322"/>
      <c r="CJ29" s="322"/>
      <c r="CK29" s="232"/>
      <c r="CL29" s="232"/>
      <c r="CM29" s="232"/>
      <c r="CN29" s="232"/>
      <c r="CO29" s="232"/>
      <c r="CP29" s="232"/>
      <c r="CQ29" s="224">
        <f>SUM(CQ26:CQ28)</f>
        <v>23486.015</v>
      </c>
      <c r="CR29" s="224"/>
      <c r="CS29" s="224"/>
      <c r="CT29" s="224"/>
      <c r="CU29" s="224"/>
      <c r="CV29" s="224"/>
      <c r="CW29" s="224"/>
      <c r="CX29" s="224"/>
      <c r="CY29" s="224"/>
      <c r="CZ29" s="224"/>
      <c r="DA29" s="224"/>
      <c r="DB29" s="224"/>
      <c r="DC29" s="232"/>
      <c r="DD29" s="232"/>
      <c r="DE29" s="232"/>
      <c r="DF29" s="232"/>
      <c r="DG29" s="232"/>
      <c r="DH29" s="232"/>
      <c r="DI29" s="224">
        <f>SUM(DI26:DI28)</f>
        <v>14091.608999999999</v>
      </c>
      <c r="DJ29" s="224"/>
      <c r="DK29" s="224"/>
      <c r="DL29" s="224"/>
      <c r="DM29" s="224"/>
      <c r="DN29" s="224"/>
      <c r="DO29" s="224"/>
      <c r="DP29" s="224"/>
      <c r="DQ29" s="224"/>
      <c r="DR29" s="224"/>
      <c r="DS29" s="224"/>
      <c r="DT29" s="224"/>
      <c r="DU29" s="322">
        <f>SUM(DU26:DU28)</f>
        <v>19549673.144719996</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-0.004719998687505722</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5872495.159999999</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5872495.159999999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v>19445348.14</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4277976.5908</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19445348.14</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563915.09606</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19445348.14</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38890.696280000004</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19445348.14</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991712.75514</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CS76+CS81+CS85+CS89+0.02</f>
        <v>5872495.15828</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0.0017199991270899773</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v>1106</v>
      </c>
      <c r="DF114" s="322"/>
      <c r="DG114" s="322"/>
      <c r="DH114" s="322"/>
      <c r="DI114" s="322"/>
      <c r="DJ114" s="322"/>
      <c r="DK114" s="322"/>
      <c r="DL114" s="322"/>
      <c r="DM114" s="322"/>
      <c r="DN114" s="322"/>
      <c r="DO114" s="322">
        <f>DE114+325</f>
        <v>1431</v>
      </c>
      <c r="DP114" s="322"/>
      <c r="DQ114" s="322"/>
      <c r="DR114" s="322"/>
      <c r="DS114" s="322"/>
      <c r="DT114" s="322"/>
      <c r="DU114" s="322"/>
      <c r="DV114" s="322"/>
      <c r="DW114" s="322"/>
      <c r="DX114" s="322"/>
      <c r="DY114" s="322">
        <f>DO114</f>
        <v>1431</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1106</v>
      </c>
      <c r="DF117" s="322"/>
      <c r="DG117" s="322"/>
      <c r="DH117" s="322"/>
      <c r="DI117" s="322"/>
      <c r="DJ117" s="322"/>
      <c r="DK117" s="322"/>
      <c r="DL117" s="322"/>
      <c r="DM117" s="322"/>
      <c r="DN117" s="322"/>
      <c r="DO117" s="322">
        <f>SUM(DO114:DO116)</f>
        <v>1431</v>
      </c>
      <c r="DP117" s="322"/>
      <c r="DQ117" s="322"/>
      <c r="DR117" s="322"/>
      <c r="DS117" s="322"/>
      <c r="DT117" s="322"/>
      <c r="DU117" s="322"/>
      <c r="DV117" s="322"/>
      <c r="DW117" s="322"/>
      <c r="DX117" s="322"/>
      <c r="DY117" s="322">
        <f>SUM(DY114:DY116)</f>
        <v>1431</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v>6252.99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6252.99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5037073.14</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 раздел'!E82-958506</f>
        <v>-800906</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216939.37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раздел'!E86-425.91</f>
        <v>65675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2172127.29-33896.37+541.58-6252.99-3338-119000</f>
        <v>2010181.5099999998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5037073.14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958506</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f>148855+9325+3338</f>
        <v>161518</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6000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216939.37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6567.5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f>
        <v>65675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f>
        <v>1828321.93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1026.7519696969698</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f>
        <v>67765.63</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2075856.5100000002</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f>
        <v>31425106.421399992</v>
      </c>
      <c r="EJ329" s="103">
        <f>DU41+CW67+DO117+DO210+DK234+DK260+DK280+DG298+DK327+DO106</f>
        <v>30495183.599919997</v>
      </c>
      <c r="EK329" s="103">
        <f>DU53+DP67+DY117+DY210+DW234+DW260+DW280+DU298+DW327+DY106</f>
        <v>30495183.599920005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-0.0013999901711940765</v>
      </c>
      <c r="EJ330" s="103">
        <f>'1 раздел'!F14-'расчет выплат МЗ'!EJ329</f>
        <v>8.000433444976807E-05</v>
      </c>
      <c r="EK330" s="103">
        <f>'1 раздел'!G14-'расчет выплат МЗ'!EK329</f>
        <v>7.999688386917114E-05</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40">
      <selection activeCell="CA167" sqref="CA167:CL16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31" t="s">
        <v>526</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1266105.06</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525</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f>
        <v>1100425.91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525</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2020-05-06T06:38:00Z</cp:lastPrinted>
  <dcterms:created xsi:type="dcterms:W3CDTF">2020-04-22T09:42:42Z</dcterms:created>
  <dcterms:modified xsi:type="dcterms:W3CDTF">2021-07-08T13:00:23Z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