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<sst xmlns="http://schemas.openxmlformats.org/spreadsheetml/2006/main" count="2903" uniqueCount="531">
  <si>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</si>
  <si>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</si>
  <si>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</si>
  <si>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</si>
  <si>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</si>
  <si>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</si>
  <si>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</si>
  <si>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</si>
  <si>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</si>
  <si>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</si>
  <si>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</si>
  <si>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</si>
  <si>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</si>
  <si>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</si>
  <si>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</si>
  <si>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</si>
  <si>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</si>
  <si>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</si>
  <si>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</si>
  <si>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</si>
  <si>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</si>
  <si>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</si>
  <si>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</si>
  <si>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</si>
  <si>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</si>
  <si>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</si>
  <si>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</si>
  <si>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</si>
  <si>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</si>
  <si>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</si>
  <si>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</si>
  <si>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</si>
  <si>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</si>
  <si>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</si>
  <si>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</si>
  <si>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</si>
  <si>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</si>
  <si>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</si>
  <si>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</si>
  <si>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</si>
  <si>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</si>
  <si>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</si>
  <si>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</si>
  <si>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</si>
  <si>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</si>
  <si>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</si>
  <si>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</si>
  <si>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</si>
  <si>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</si>
  <si>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</si>
  <si>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</si>
  <si>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</si>
  <si>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</si>
  <si>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</si>
  <si>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</si>
  <si>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</si>
  <si>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</si>
  <si>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</si>
  <si>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</si>
  <si>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</si>
  <si>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</si>
  <si>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</si>
  <si>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</si>
  <si>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</si>
  <si>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</si>
  <si>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</si>
  <si>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</si>
  <si>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</si>
  <si>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</si>
  <si>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</si>
  <si>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</si>
  <si>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</si>
  <si>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</si>
  <si>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</si>
  <si>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</si>
  <si>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</si>
  <si>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</si>
  <si>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</si>
  <si>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</si>
  <si>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</si>
  <si>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</si>
  <si>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</si>
  <si>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</si>
  <si>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</si>
  <si>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</si>
  <si>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</si>
  <si>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</si>
  <si>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</si>
  <si>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</si>
  <si>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</si>
  <si>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</si>
  <si>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</si>
  <si>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</si>
  <si>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</si>
  <si>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</si>
  <si>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</si>
  <si>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</si>
  <si>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</si>
  <si>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</si>
  <si>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</si>
  <si>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</si>
  <si>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</si>
  <si>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</si>
  <si>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</si>
  <si>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</si>
  <si>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</si>
  <si>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</si>
  <si>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</si>
  <si>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</si>
  <si>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</si>
  <si>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</si>
  <si>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</si>
  <si>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</si>
  <si>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</si>
  <si>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</si>
  <si>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</si>
  <si>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</si>
  <si>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</si>
  <si>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</si>
  <si>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</si>
  <si>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</si>
  <si>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</si>
  <si>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</si>
  <si>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</si>
  <si>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</si>
  <si>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</si>
  <si>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</si>
  <si>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</si>
  <si>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</si>
  <si>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</si>
  <si>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</si>
  <si>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</si>
  <si>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</si>
  <si>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</si>
  <si>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</si>
  <si>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</si>
  <si>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</si>
  <si>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</si>
  <si>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</si>
  <si>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</si>
  <si>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</si>
  <si>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</si>
  <si>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</si>
  <si>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</si>
  <si>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</si>
  <si>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</si>
  <si>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</si>
  <si>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</si>
  <si>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</si>
  <si>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</si>
  <si>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</si>
  <si>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</si>
  <si>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</si>
  <si>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</si>
  <si>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</si>
  <si>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</si>
  <si>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</si>
  <si>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</si>
  <si>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</si>
  <si>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</si>
  <si>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</si>
  <si>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</si>
  <si>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</si>
  <si>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</si>
  <si>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</si>
  <si>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</si>
  <si>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</si>
  <si>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</si>
  <si>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</si>
  <si>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</si>
  <si>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</si>
  <si>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</si>
  <si>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</si>
  <si>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</si>
  <si>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</si>
  <si>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</si>
  <si>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</si>
  <si>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</si>
  <si>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</si>
  <si>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</si>
  <si>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</si>
  <si>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</si>
  <si>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</si>
  <si>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</si>
  <si>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</si>
  <si>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</si>
  <si>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</si>
  <si>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</si>
  <si>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</si>
  <si>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</si>
  <si>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</si>
  <si>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</si>
  <si>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</si>
  <si>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</si>
  <si>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</si>
  <si>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</si>
  <si>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</si>
  <si>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</si>
  <si>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</si>
  <si>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</si>
  <si>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</si>
  <si>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</si>
  <si>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</si>
  <si>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</si>
  <si>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</si>
  <si>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</si>
  <si>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</si>
  <si>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</si>
  <si>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</si>
  <si>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</si>
  <si>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</si>
  <si>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</si>
  <si>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</si>
  <si>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</si>
  <si>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</si>
  <si>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</si>
  <si>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</si>
  <si>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</si>
  <si>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</si>
  <si>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</si>
  <si>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</si>
  <si>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</si>
  <si>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</si>
  <si>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</si>
  <si>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</si>
  <si>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</si>
  <si>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</si>
  <si>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</si>
  <si>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</si>
  <si>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</si>
  <si>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</si>
  <si>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</si>
  <si>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</si>
  <si>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</si>
  <si>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</si>
  <si>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</si>
  <si>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</si>
  <si>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</si>
  <si>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</si>
  <si>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</si>
  <si>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</si>
  <si>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</si>
  <si>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</si>
  <si>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</si>
  <si>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</si>
  <si>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</si>
  <si>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</si>
  <si>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</si>
  <si>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</si>
  <si>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</si>
  <si>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</si>
  <si>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</si>
  <si>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</si>
  <si>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</si>
  <si>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</si>
  <si>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</si>
  <si>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</si>
  <si>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</si>
  <si>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</si>
  <si>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</si>
  <si>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</si>
  <si>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</si>
  <si>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</si>
  <si>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</si>
  <si>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</si>
  <si>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</si>
  <si>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</si>
  <si>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</si>
  <si>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</si>
  <si>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</si>
  <si>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</si>
  <si>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</si>
  <si>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</si>
  <si>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</si>
  <si>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</si>
  <si>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</si>
  <si>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</si>
  <si>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</si>
  <si>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</si>
  <si>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</si>
  <si>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</si>
  <si>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</si>
  <si>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</si>
  <si>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</si>
  <si>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</si>
  <si>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</si>
  <si>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</si>
  <si>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</si>
  <si>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</si>
  <si>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</si>
  <si>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</si>
  <si>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</si>
  <si>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</si>
  <si>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</si>
  <si>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</si>
  <si>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</si>
  <si>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</si>
  <si>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</si>
  <si>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</si>
  <si>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</si>
  <si>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</si>
  <si>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</si>
  <si>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</si>
  <si>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</si>
  <si>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</si>
  <si>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</si>
  <si>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</si>
  <si>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</si>
  <si>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</si>
  <si>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</si>
  <si>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</si>
  <si>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</si>
  <si>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</si>
  <si>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</si>
  <si>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</si>
  <si>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</si>
  <si>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</si>
  <si>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</si>
  <si>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</si>
  <si>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</si>
  <si>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</si>
  <si>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</si>
  <si>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</si>
  <si>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</si>
  <si>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</si>
  <si>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</si>
  <si>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</si>
  <si>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</si>
  <si>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</si>
  <si>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</si>
  <si>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</si>
  <si>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</si>
  <si>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</si>
  <si>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</si>
  <si>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</si>
  <si>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</si>
  <si>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</si>
  <si>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</si>
  <si>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</si>
  <si>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</si>
  <si>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</si>
  <si>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</si>
  <si>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</si>
  <si>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</si>
  <si>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</si>
  <si>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</si>
  <si>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</si>
  <si>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</si>
  <si>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</si>
  <si>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</si>
  <si>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</si>
  <si>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</si>
  <si>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</si>
  <si>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</si>
  <si>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</si>
  <si>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</si>
  <si>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</si>
  <si>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</si>
  <si>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</si>
  <si>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</si>
  <si>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</si>
  <si>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</si>
  <si>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</si>
  <si>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</si>
  <si>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</si>
  <si>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</si>
  <si>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</si>
  <si>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</si>
  <si>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</si>
  <si>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</si>
  <si>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</si>
  <si>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</si>
  <si>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</si>
  <si>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</si>
  <si>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</si>
  <si>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</si>
  <si>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</si>
  <si>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</si>
  <si>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</si>
  <si>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</si>
  <si>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</si>
  <si>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</si>
  <si>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</si>
  <si>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</si>
  <si>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</si>
  <si>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</si>
  <si>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</si>
  <si>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</si>
  <si>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</si>
  <si>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</si>
  <si>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</si>
  <si>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</si>
  <si>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</si>
  <si>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</si>
  <si>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</si>
  <si>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</si>
  <si>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</si>
  <si>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</si>
  <si>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</si>
  <si>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</si>
  <si>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</si>
  <si>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</si>
  <si>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</si>
  <si>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</si>
  <si>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</si>
  <si>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</si>
  <si>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</si>
  <si>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</si>
  <si>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</si>
  <si>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</si>
  <si>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</si>
  <si>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</si>
  <si>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</si>
  <si>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</si>
  <si>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</si>
  <si>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</si>
  <si>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</si>
  <si>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</si>
  <si>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</si>
  <si>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</si>
  <si>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</si>
  <si>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</si>
  <si>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</si>
  <si>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</si>
  <si>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</si>
  <si>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</si>
  <si>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</si>
  <si>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</si>
  <si>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</si>
  <si>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</si>
  <si>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</si>
  <si>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</si>
  <si>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</si>
  <si>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</si>
  <si>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</si>
  <si>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</si>
  <si>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</si>
  <si>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</si>
  <si>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</si>
  <si>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</si>
  <si>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</si>
  <si>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</si>
  <si>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</si>
  <si>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</si>
  <si>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</si>
  <si>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</si>
  <si>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</si>
  <si>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</si>
  <si>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</si>
  <si>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</si>
  <si>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</si>
  <si>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</si>
  <si>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</si>
  <si>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</si>
  <si>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</si>
  <si>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</si>
  <si>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</si>
  <si>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</si>
  <si>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</si>
  <si>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</si>
  <si>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</si>
  <si>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</si>
  <si>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</si>
  <si>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</si>
  <si>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</si>
  <si>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</si>
  <si>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</si>
  <si>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</si>
  <si>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</si>
  <si>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</si>
  <si>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</si>
  <si>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</si>
  <si>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</si>
  <si>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</si>
  <si>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</si>
  <si>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</si>
  <si>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</si>
  <si>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</si>
  <si>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</si>
  <si>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</si>
  <si>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</si>
  <si>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</si>
  <si>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</si>
  <si>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</si>
  <si>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</si>
  <si>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</si>
  <si>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</si>
  <si>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</si>
  <si>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</si>
  <si>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</si>
  <si>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</si>
  <si>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</si>
  <si>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</si>
  <si>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</si>
  <si>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</si>
  <si>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</si>
  <si>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</si>
  <si>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</si>
  <si>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</si>
  <si>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</si>
  <si>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</si>
  <si>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</si>
  <si>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</si>
  <si>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</si>
  <si>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</si>
  <si>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</si>
  <si>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</si>
  <si>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</si>
  <si>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</si>
  <si>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</si>
  <si>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</si>
  <si>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</si>
  <si>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</si>
  <si>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</si>
  <si>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</si>
  <si>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</si>
  <si>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</si>
  <si>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</si>
  <si>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</si>
  <si>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</si>
  <si>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</si>
  <si>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</si>
  <si>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</si>
  <si>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</si>
  <si>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</si>
  <si>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</si>
  <si>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</si>
  <si>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"29" октября  2021 г</t>
  </si>
  <si>
    <t xml:space="preserve">от "29" октября  2021г. &lt;2&gt; </t>
  </si>
  <si>
    <t>"29" октября  2021 г.</t>
  </si>
  <si>
    <t xml:space="preserve">"29" октября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</si>
</sst>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6">
      <selection activeCell="N34" sqref="N3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528</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44498</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5">
      <selection activeCell="E44" sqref="E44"/>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34462654.55</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31632515.830000002</v>
      </c>
      <c r="F14" s="20">
        <f>F15</f>
        <v>30495183.6</v>
      </c>
      <c r="G14" s="20">
        <f>G15</f>
        <v>30495183.6</v>
      </c>
      <c r="H14" s="7"/>
    </row>
    <row r="15" spans="1:8" ht="15.75">
      <c r="A15" s="14" t="s">
        <v>23</v>
      </c>
      <c r="B15" s="188">
        <v>1210</v>
      </c>
      <c r="C15" s="188">
        <v>130</v>
      </c>
      <c r="D15" s="188">
        <v>131</v>
      </c>
      <c r="E15" s="190">
        <f>31544106.42-119000+58708.35-162600+285138+59679.06-12866-60-20590</f>
        <v>31632515.830000002</v>
      </c>
      <c r="F15" s="190">
        <v>30495183.6</v>
      </c>
      <c r="G15" s="190">
        <v>30495183.6</v>
      </c>
      <c r="H15" s="181"/>
    </row>
    <row r="16" spans="1:8" ht="31.5">
      <c r="A16" s="14" t="s">
        <v>27</v>
      </c>
      <c r="B16" s="188"/>
      <c r="C16" s="188"/>
      <c r="D16" s="188"/>
      <c r="E16" s="191"/>
      <c r="F16" s="191"/>
      <c r="G16" s="191"/>
      <c r="H16" s="181"/>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1100517.66+430000</f>
        <v>1530517.66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1299621.06</v>
      </c>
      <c r="F22" s="20">
        <f>F23</f>
        <v>307599.06</v>
      </c>
      <c r="G22" s="20">
        <f>G23</f>
        <v>307599.06</v>
      </c>
      <c r="H22" s="7"/>
    </row>
    <row r="23" spans="1:8" ht="15.75">
      <c r="A23" s="9" t="s">
        <v>23</v>
      </c>
      <c r="B23" s="188">
        <v>1410</v>
      </c>
      <c r="C23" s="188">
        <v>150</v>
      </c>
      <c r="D23" s="188">
        <v>152</v>
      </c>
      <c r="E23" s="187">
        <f>307599.06+948900+9606+12866+60+20590</f>
        <v>1299621.06</v>
      </c>
      <c r="F23" s="187">
        <v>307599.06</v>
      </c>
      <c r="G23" s="187">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35093773.169999994</v>
      </c>
      <c r="F36" s="20">
        <f>F37+F51+F59+F64+F70+F72</f>
        <v>31902782.659999996</v>
      </c>
      <c r="G36" s="20">
        <f>G37+G51+G59+G64+G70+G72</f>
        <v>31902782.659999996</v>
      </c>
      <c r="H36" s="7"/>
      <c r="J36" s="99">
        <f>E7+E9-E36</f>
        <v>0</v>
      </c>
      <c r="K36" s="99">
        <f>F9-F36</f>
        <v>0</v>
      </c>
      <c r="L36" s="99">
        <f>G9-G36</f>
        <v>0</v>
      </c>
    </row>
    <row r="37" spans="1:8" ht="15.75">
      <c r="A37" s="9" t="s">
        <v>23</v>
      </c>
      <c r="B37" s="188">
        <v>2100</v>
      </c>
      <c r="C37" s="188" t="s">
        <v>20</v>
      </c>
      <c r="D37" s="188"/>
      <c r="E37" s="187">
        <f>E39+E40+E41+E42+E44</f>
        <v>26171884.319999997</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f>4815886.79+5447232.73+8380611.49+237093.82+126000+78237.96+160464.83+313799.22-113978.7+45090.9+219000+45836.45+100705.55</f>
        <v>19855981.039999995</v>
      </c>
      <c r="F39" s="20">
        <f>4815886.79+5447232.73+8380611.49</f>
        <v>18643731.009999998</v>
      </c>
      <c r="G39" s="20">
        <f>4815886.79+5447232.73+8380611.49</f>
        <v>18643731.009999998</v>
      </c>
      <c r="H39" s="181" t="s">
        <v>20</v>
      </c>
    </row>
    <row r="40" spans="1:8" ht="15.75">
      <c r="A40" s="10" t="s">
        <v>42</v>
      </c>
      <c r="B40" s="188"/>
      <c r="C40" s="188"/>
      <c r="D40" s="16">
        <v>260</v>
      </c>
      <c r="E40" s="20">
        <v>104325</v>
      </c>
      <c r="F40" s="20">
        <f>50000+44000+10000</f>
        <v>104000</v>
      </c>
      <c r="G40" s="20">
        <f>50000+44000+10000</f>
        <v>104000</v>
      </c>
      <c r="H40" s="181"/>
    </row>
    <row r="41" spans="1:8" ht="15.75">
      <c r="A41" s="182" t="s">
        <v>43</v>
      </c>
      <c r="B41" s="184">
        <v>2120</v>
      </c>
      <c r="C41" s="184">
        <v>112</v>
      </c>
      <c r="D41" s="16">
        <v>260</v>
      </c>
      <c r="E41" s="20">
        <v>1106</v>
      </c>
      <c r="F41" s="20">
        <f>1106+325</f>
        <v>1431</v>
      </c>
      <c r="G41" s="20">
        <f>1106+325</f>
        <v>1431</v>
      </c>
      <c r="H41" s="6"/>
    </row>
    <row r="42" spans="1:8" ht="15.75">
      <c r="A42" s="183"/>
      <c r="B42" s="185"/>
      <c r="C42" s="185"/>
      <c r="D42" s="16">
        <v>214</v>
      </c>
      <c r="E42" s="20">
        <f>20000+100000+60450+12866+60+20590</f>
        <v>213966</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2530944.67+1645064.28+1454397.81+71602.34+38052+23627.87+48460.38+94767.37-34421.57+13617.45+13842.61+66138+30413.07</f>
        <v>5996506.28</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9844.74</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8912044.11</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v>958506</v>
      </c>
      <c r="F75" s="20"/>
      <c r="G75" s="20"/>
      <c r="H75" s="7"/>
    </row>
    <row r="76" spans="1:8" ht="15.75">
      <c r="A76" s="7" t="s">
        <v>70</v>
      </c>
      <c r="B76" s="16">
        <v>2640</v>
      </c>
      <c r="C76" s="184">
        <v>244</v>
      </c>
      <c r="D76" s="16"/>
      <c r="E76" s="20">
        <f>E78+E79+E80+E81+E82+E83+E84+E85+E86+E87+E88</f>
        <v>4889953.079999999</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f>
        <v>359886.50999999995</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140000+5600+12000+948900+9606-958506+5000</f>
        <v>162600</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68370+61875+40135+33896.37+9325+3338+8000-60</f>
        <v>224879.37</v>
      </c>
      <c r="F85" s="20">
        <f>68370+61875+40135</f>
        <v>170380</v>
      </c>
      <c r="G85" s="20">
        <f>68370+61875+40135</f>
        <v>170380</v>
      </c>
      <c r="H85" s="7"/>
    </row>
    <row r="86" spans="1:8" ht="18" customHeight="1">
      <c r="A86" s="7" t="s">
        <v>87</v>
      </c>
      <c r="B86" s="16" t="s">
        <v>88</v>
      </c>
      <c r="C86" s="186"/>
      <c r="D86" s="16">
        <v>310</v>
      </c>
      <c r="E86" s="20">
        <f>75000+425.91-9325+19480-20590+495000</f>
        <v>559990.91</v>
      </c>
      <c r="F86" s="20">
        <v>75000</v>
      </c>
      <c r="G86" s="20">
        <v>75000</v>
      </c>
      <c r="H86" s="7"/>
    </row>
    <row r="87" spans="1:10" ht="16.5" customHeight="1">
      <c r="A87" s="192" t="s">
        <v>89</v>
      </c>
      <c r="B87" s="184" t="s">
        <v>90</v>
      </c>
      <c r="C87" s="186"/>
      <c r="D87" s="16">
        <v>340</v>
      </c>
      <c r="E87" s="20">
        <f>2058574.92+75994.57+37557.8+127149.06+1100000-33896.37+541.58-6252.99-3338-119000-162600-30980-12866+430000</f>
        <v>3460884.5699999994</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tabSelected="1" view="pageBreakPreview" zoomScale="80" zoomScaleSheetLayoutView="80" workbookViewId="0" topLeftCell="A37">
      <selection activeCell="G60" sqref="G60"/>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8912044.11</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8912044.11</v>
      </c>
      <c r="G18" s="100">
        <f>G19+G24+G35+G37</f>
        <v>10658462.76</v>
      </c>
      <c r="H18" s="100">
        <f>H19+H24+H35+H37</f>
        <v>10658462.76</v>
      </c>
      <c r="I18" s="100">
        <f>I19+I24+I35+I37</f>
        <v>0</v>
      </c>
    </row>
    <row r="19" spans="1:9" ht="15.75">
      <c r="A19" s="201" t="s">
        <v>327</v>
      </c>
      <c r="B19" s="33" t="s">
        <v>23</v>
      </c>
      <c r="C19" s="188">
        <v>26410</v>
      </c>
      <c r="D19" s="181" t="s">
        <v>20</v>
      </c>
      <c r="E19" s="189"/>
      <c r="F19" s="198">
        <f>F21+F23</f>
        <v>7254469.14</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6115614.83+5217.3+958506-6252.99-119000-162600-3500-12866-60-20590+500000</f>
        <v>7254469.14</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1530425.91</v>
      </c>
      <c r="G37" s="100">
        <f>G38</f>
        <v>320000</v>
      </c>
      <c r="H37" s="100">
        <f>H38</f>
        <v>320000</v>
      </c>
      <c r="I37" s="100">
        <f>I38</f>
        <v>0</v>
      </c>
    </row>
    <row r="38" spans="1:9" ht="15.75" customHeight="1">
      <c r="A38" s="213" t="s">
        <v>133</v>
      </c>
      <c r="B38" s="38" t="s">
        <v>23</v>
      </c>
      <c r="C38" s="188">
        <v>26451</v>
      </c>
      <c r="D38" s="181" t="s">
        <v>20</v>
      </c>
      <c r="E38" s="189"/>
      <c r="F38" s="198">
        <f>1100000+425.91+430000</f>
        <v>1530425.91</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8912044.11</v>
      </c>
      <c r="G42" s="101">
        <f>G43</f>
        <v>10658462.76</v>
      </c>
      <c r="H42" s="101">
        <f>H43</f>
        <v>10658462.76</v>
      </c>
      <c r="I42" s="101">
        <f>I43</f>
        <v>0</v>
      </c>
    </row>
    <row r="43" spans="1:9" ht="15.75">
      <c r="A43" s="210"/>
      <c r="B43" s="44" t="s">
        <v>137</v>
      </c>
      <c r="C43" s="16">
        <v>26510</v>
      </c>
      <c r="D43" s="7"/>
      <c r="E43" s="7"/>
      <c r="F43" s="100">
        <f>F18</f>
        <v>8912044.11</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529</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525</v>
      </c>
      <c r="B58" s="179"/>
      <c r="C58" s="179"/>
      <c r="D58" s="179"/>
      <c r="E58" s="179"/>
    </row>
    <row r="59" spans="1:5" ht="15.75">
      <c r="A59" s="208" t="s">
        <v>141</v>
      </c>
      <c r="B59" s="208"/>
      <c r="C59" s="208"/>
      <c r="D59" s="208"/>
      <c r="E59" s="208"/>
    </row>
    <row r="60" spans="1:5" ht="15.75">
      <c r="A60" s="179" t="s">
        <v>526</v>
      </c>
      <c r="B60" s="179"/>
      <c r="C60" s="179"/>
      <c r="D60" s="179"/>
      <c r="E60" s="179"/>
    </row>
    <row r="61" spans="1:5" ht="15.75">
      <c r="A61" s="209" t="s">
        <v>488</v>
      </c>
      <c r="B61" s="209"/>
      <c r="C61" s="209"/>
      <c r="D61" s="209"/>
      <c r="E61" s="209"/>
    </row>
    <row r="62" spans="1:5" ht="15.75">
      <c r="A62" s="207" t="s">
        <v>530</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f>30967931.76+101865.83+5217.3+208925.21+260166.32-119000+58708.35-162600+285138+59679.06-12866-60-20590</f>
        <v>31632515.830000002</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31632515.830000002</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1100000</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f>91.75+425.91</f>
        <v>517.6600000000001</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1100517.66</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1266105.06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-33516</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f>307599.06+958506</f>
        <v>1266105.06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223">
      <selection activeCell="A328" sqref="A328:EH328"/>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19960306.039999995</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19960306.039999995</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30815.262000000002</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10921.03+141.48</f>
        <v>11062.51</v>
      </c>
      <c r="BZ26" s="322"/>
      <c r="CA26" s="322"/>
      <c r="CB26" s="322"/>
      <c r="CC26" s="322"/>
      <c r="CD26" s="322"/>
      <c r="CE26" s="322"/>
      <c r="CF26" s="322"/>
      <c r="CG26" s="322"/>
      <c r="CH26" s="322"/>
      <c r="CI26" s="322"/>
      <c r="CJ26" s="322"/>
      <c r="CK26" s="343">
        <v>50</v>
      </c>
      <c r="CL26" s="343"/>
      <c r="CM26" s="343"/>
      <c r="CN26" s="343"/>
      <c r="CO26" s="343"/>
      <c r="CP26" s="343"/>
      <c r="CQ26" s="344">
        <f>(BA26+BM26+BY26)*CK26/100</f>
        <v>8559.795</v>
      </c>
      <c r="CR26" s="344"/>
      <c r="CS26" s="344"/>
      <c r="CT26" s="344"/>
      <c r="CU26" s="344"/>
      <c r="CV26" s="344"/>
      <c r="CW26" s="344"/>
      <c r="CX26" s="344"/>
      <c r="CY26" s="344"/>
      <c r="CZ26" s="344"/>
      <c r="DA26" s="344"/>
      <c r="DB26" s="344"/>
      <c r="DC26" s="343">
        <v>30</v>
      </c>
      <c r="DD26" s="343"/>
      <c r="DE26" s="343"/>
      <c r="DF26" s="343"/>
      <c r="DG26" s="343"/>
      <c r="DH26" s="343"/>
      <c r="DI26" s="344">
        <f>(BA26+BM26+BY26)*DC26/100</f>
        <v>5135.877</v>
      </c>
      <c r="DJ26" s="344"/>
      <c r="DK26" s="344"/>
      <c r="DL26" s="344"/>
      <c r="DM26" s="344"/>
      <c r="DN26" s="344"/>
      <c r="DO26" s="344"/>
      <c r="DP26" s="344"/>
      <c r="DQ26" s="344"/>
      <c r="DR26" s="344"/>
      <c r="DS26" s="344"/>
      <c r="DT26" s="344"/>
      <c r="DU26" s="322">
        <f>AC26*AM26*12+0.25+0.19+100705.55</f>
        <v>5647453.15</v>
      </c>
      <c r="DV26" s="322"/>
      <c r="DW26" s="322"/>
      <c r="DX26" s="322"/>
      <c r="DY26" s="322"/>
      <c r="DZ26" s="322"/>
      <c r="EA26" s="322"/>
      <c r="EB26" s="322"/>
      <c r="EC26" s="322"/>
      <c r="ED26" s="322"/>
      <c r="EE26" s="322"/>
      <c r="EF26" s="322"/>
      <c r="EG26" s="322"/>
      <c r="EH26" s="322"/>
      <c r="EI26" s="23">
        <f>5411491.99+44325+45090.9</f>
        <v>5500907.890000001</v>
      </c>
      <c r="EJ26" s="102">
        <f>DU26-EI26</f>
        <v>146545.25999999978</v>
      </c>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32081.327999999998</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4528.65+244.88+309.15+604.56+421.92</f>
        <v>6109.16</v>
      </c>
      <c r="BZ27" s="322"/>
      <c r="CA27" s="322"/>
      <c r="CB27" s="322"/>
      <c r="CC27" s="322"/>
      <c r="CD27" s="322"/>
      <c r="CE27" s="322"/>
      <c r="CF27" s="322"/>
      <c r="CG27" s="322"/>
      <c r="CH27" s="322"/>
      <c r="CI27" s="322"/>
      <c r="CJ27" s="322"/>
      <c r="CK27" s="343">
        <v>50</v>
      </c>
      <c r="CL27" s="343"/>
      <c r="CM27" s="343"/>
      <c r="CN27" s="343"/>
      <c r="CO27" s="343"/>
      <c r="CP27" s="343"/>
      <c r="CQ27" s="344">
        <f>(BA27+BM27+BY27)*CK27/100</f>
        <v>8911.48</v>
      </c>
      <c r="CR27" s="344"/>
      <c r="CS27" s="344"/>
      <c r="CT27" s="344"/>
      <c r="CU27" s="344"/>
      <c r="CV27" s="344"/>
      <c r="CW27" s="344"/>
      <c r="CX27" s="344"/>
      <c r="CY27" s="344"/>
      <c r="CZ27" s="344"/>
      <c r="DA27" s="344"/>
      <c r="DB27" s="344"/>
      <c r="DC27" s="343">
        <v>30</v>
      </c>
      <c r="DD27" s="343"/>
      <c r="DE27" s="343"/>
      <c r="DF27" s="343"/>
      <c r="DG27" s="343"/>
      <c r="DH27" s="343"/>
      <c r="DI27" s="344">
        <f>(BA27+BM27+BY27)*DC27/100</f>
        <v>5346.887999999999</v>
      </c>
      <c r="DJ27" s="344"/>
      <c r="DK27" s="344"/>
      <c r="DL27" s="344"/>
      <c r="DM27" s="344"/>
      <c r="DN27" s="344"/>
      <c r="DO27" s="344"/>
      <c r="DP27" s="344"/>
      <c r="DQ27" s="344"/>
      <c r="DR27" s="344"/>
      <c r="DS27" s="344"/>
      <c r="DT27" s="344"/>
      <c r="DU27" s="322">
        <f>AC27*AM27*12+0.2+0.1+1.53-1106.01+1.14+3.57</f>
        <v>9249872.272079999</v>
      </c>
      <c r="DV27" s="322"/>
      <c r="DW27" s="322"/>
      <c r="DX27" s="322"/>
      <c r="DY27" s="322"/>
      <c r="DZ27" s="322"/>
      <c r="EA27" s="322"/>
      <c r="EB27" s="322"/>
      <c r="EC27" s="322"/>
      <c r="ED27" s="322"/>
      <c r="EE27" s="322"/>
      <c r="EF27" s="322"/>
      <c r="EG27" s="322"/>
      <c r="EH27" s="322"/>
      <c r="EI27" s="23">
        <f>8980875.54+50000</f>
        <v>9030875.54</v>
      </c>
      <c r="EJ27" s="102">
        <f>DU27-EI27</f>
        <v>218996.73207999952</v>
      </c>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f>AC28*AM28*12+2.22-1.04+3.36</f>
        <v>5062980.614799999</v>
      </c>
      <c r="DV28" s="322"/>
      <c r="DW28" s="322"/>
      <c r="DX28" s="322"/>
      <c r="DY28" s="322"/>
      <c r="DZ28" s="322"/>
      <c r="EA28" s="322"/>
      <c r="EB28" s="322"/>
      <c r="EC28" s="322"/>
      <c r="ED28" s="322"/>
      <c r="EE28" s="322"/>
      <c r="EF28" s="322"/>
      <c r="EG28" s="322"/>
      <c r="EH28" s="322"/>
      <c r="EI28" s="102">
        <f>5052980.61+10000</f>
        <v>5062980.61</v>
      </c>
      <c r="EJ28" s="102">
        <f>DU28-EI28</f>
        <v>0.004799998365342617</v>
      </c>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85814.28</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15282.08</v>
      </c>
      <c r="BZ29" s="322"/>
      <c r="CA29" s="322"/>
      <c r="CB29" s="322"/>
      <c r="CC29" s="322"/>
      <c r="CD29" s="322"/>
      <c r="CE29" s="322"/>
      <c r="CF29" s="322"/>
      <c r="CG29" s="322"/>
      <c r="CH29" s="322"/>
      <c r="CI29" s="322"/>
      <c r="CJ29" s="322"/>
      <c r="CK29" s="232"/>
      <c r="CL29" s="232"/>
      <c r="CM29" s="232"/>
      <c r="CN29" s="232"/>
      <c r="CO29" s="232"/>
      <c r="CP29" s="232"/>
      <c r="CQ29" s="224">
        <f>SUM(CQ26:CQ28)</f>
        <v>23837.300000000003</v>
      </c>
      <c r="CR29" s="224"/>
      <c r="CS29" s="224"/>
      <c r="CT29" s="224"/>
      <c r="CU29" s="224"/>
      <c r="CV29" s="224"/>
      <c r="CW29" s="224"/>
      <c r="CX29" s="224"/>
      <c r="CY29" s="224"/>
      <c r="CZ29" s="224"/>
      <c r="DA29" s="224"/>
      <c r="DB29" s="224"/>
      <c r="DC29" s="232"/>
      <c r="DD29" s="232"/>
      <c r="DE29" s="232"/>
      <c r="DF29" s="232"/>
      <c r="DG29" s="232"/>
      <c r="DH29" s="232"/>
      <c r="DI29" s="224">
        <f>SUM(DI26:DI28)</f>
        <v>14302.38</v>
      </c>
      <c r="DJ29" s="224"/>
      <c r="DK29" s="224"/>
      <c r="DL29" s="224"/>
      <c r="DM29" s="224"/>
      <c r="DN29" s="224"/>
      <c r="DO29" s="224"/>
      <c r="DP29" s="224"/>
      <c r="DQ29" s="224"/>
      <c r="DR29" s="224"/>
      <c r="DS29" s="224"/>
      <c r="DT29" s="224"/>
      <c r="DU29" s="322">
        <f>SUM(DU26:DU28)</f>
        <v>19960306.036879998</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0.0031199976801872253</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5996506.29</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5996506.29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CD15-'1 раздел'!E40</f>
        <v>19855981.039999995</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4368315.828799999</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19855981.039999995</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575823.4501599998</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19855981.039999995</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39711.96207999999</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19855981.039999995</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1012655.0330399997</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CS76+CS81+CS85+CS89+0.02</f>
        <v>5996506.2940799985</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-0.004079998470842838</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v>1106</v>
      </c>
      <c r="DF114" s="322"/>
      <c r="DG114" s="322"/>
      <c r="DH114" s="322"/>
      <c r="DI114" s="322"/>
      <c r="DJ114" s="322"/>
      <c r="DK114" s="322"/>
      <c r="DL114" s="322"/>
      <c r="DM114" s="322"/>
      <c r="DN114" s="322"/>
      <c r="DO114" s="322">
        <f>DE114+325</f>
        <v>1431</v>
      </c>
      <c r="DP114" s="322"/>
      <c r="DQ114" s="322"/>
      <c r="DR114" s="322"/>
      <c r="DS114" s="322"/>
      <c r="DT114" s="322"/>
      <c r="DU114" s="322"/>
      <c r="DV114" s="322"/>
      <c r="DW114" s="322"/>
      <c r="DX114" s="322"/>
      <c r="DY114" s="322">
        <f>DO114</f>
        <v>1431</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1106</v>
      </c>
      <c r="DF117" s="322"/>
      <c r="DG117" s="322"/>
      <c r="DH117" s="322"/>
      <c r="DI117" s="322"/>
      <c r="DJ117" s="322"/>
      <c r="DK117" s="322"/>
      <c r="DL117" s="322"/>
      <c r="DM117" s="322"/>
      <c r="DN117" s="322"/>
      <c r="DO117" s="322">
        <f>SUM(DO114:DO116)</f>
        <v>1431</v>
      </c>
      <c r="DP117" s="322"/>
      <c r="DQ117" s="322"/>
      <c r="DR117" s="322"/>
      <c r="DS117" s="322"/>
      <c r="DT117" s="322"/>
      <c r="DU117" s="322"/>
      <c r="DV117" s="322"/>
      <c r="DW117" s="322"/>
      <c r="DX117" s="322"/>
      <c r="DY117" s="322">
        <f>SUM(DY114:DY116)</f>
        <v>1431</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f>
        <v>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6295963.14</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157600+5000</f>
        <v>162600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224879.37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раздел'!E86-425.91</f>
        <v>559565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2172127.29-33896.37+541.58-6252.99-3338-119000-162600-30980-12866</f>
        <v>1803735.5099999998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6295963.14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f>17600+5000</f>
        <v>22600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162600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f>148855+9325+3338-60</f>
        <v>161458</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14000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224879.37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54008.5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75000-9325-20590+495000</f>
        <v>540085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1953574.92-6252.99-119000-162600-12866</f>
        <v>1652855.93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2363300.51</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f>
        <v>32263634.449359994</v>
      </c>
      <c r="EJ329" s="103">
        <f>DU41+CW67+DO117+DO210+DK234+DK260+DK280+DG298+DK327+DO106</f>
        <v>30495183.599919997</v>
      </c>
      <c r="EK329" s="103">
        <f>DU53+DP67+DY117+DY210+DW234+DW260+DW280+DU298+DW327+DY106</f>
        <v>30495183.599920005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-631118.6193599924</v>
      </c>
      <c r="EJ330" s="103">
        <f>'1 раздел'!F14-'расчет выплат МЗ'!EJ329</f>
        <v>8.000433444976807E-05</v>
      </c>
      <c r="EK330" s="103">
        <f>'1 раздел'!G14-'расчет выплат МЗ'!EK329</f>
        <v>7.999688386917114E-05</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85">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23774</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60450+100000+20000+12866+60+20590</f>
        <v>213966</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213966</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31" t="s">
        <v>524</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1299621.06</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84">
      <selection activeCell="DP197" sqref="DP197:EH197"/>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523</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1530425.91</v>
      </c>
      <c r="CE196" s="229"/>
      <c r="CF196" s="229"/>
      <c r="CG196" s="229"/>
      <c r="CH196" s="229"/>
      <c r="CI196" s="229"/>
      <c r="CJ196" s="229"/>
      <c r="CK196" s="229"/>
      <c r="CL196" s="229"/>
      <c r="CM196" s="229"/>
      <c r="CN196" s="229"/>
      <c r="CO196" s="229"/>
      <c r="CP196" s="229"/>
      <c r="CQ196" s="229"/>
      <c r="CR196" s="229"/>
      <c r="CS196" s="229"/>
      <c r="CT196" s="229"/>
      <c r="CU196" s="229"/>
      <c r="CV196" s="229"/>
      <c r="CW196" s="229">
        <v>1100000</v>
      </c>
      <c r="CX196" s="229"/>
      <c r="CY196" s="229"/>
      <c r="CZ196" s="229"/>
      <c r="DA196" s="229"/>
      <c r="DB196" s="229"/>
      <c r="DC196" s="229"/>
      <c r="DD196" s="229"/>
      <c r="DE196" s="229"/>
      <c r="DF196" s="229"/>
      <c r="DG196" s="229"/>
      <c r="DH196" s="229"/>
      <c r="DI196" s="229"/>
      <c r="DJ196" s="229"/>
      <c r="DK196" s="229"/>
      <c r="DL196" s="229"/>
      <c r="DM196" s="229"/>
      <c r="DN196" s="229"/>
      <c r="DO196" s="229"/>
      <c r="DP196" s="229">
        <v>1100000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1100000+425.91+430000</f>
        <v>1530425.91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523</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1530517.66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2021-10-29T11:27:19Z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